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120" windowWidth="12945" windowHeight="8865"/>
  </bookViews>
  <sheets>
    <sheet name="personale  cat. A-B-C-D no PO " sheetId="1" r:id="rId1"/>
    <sheet name="personale cat. D con PO" sheetId="2" r:id="rId2"/>
    <sheet name="dirigenti" sheetId="3" r:id="rId3"/>
  </sheets>
  <calcPr calcId="125725"/>
</workbook>
</file>

<file path=xl/calcChain.xml><?xml version="1.0" encoding="utf-8"?>
<calcChain xmlns="http://schemas.openxmlformats.org/spreadsheetml/2006/main">
  <c r="I28" i="3"/>
  <c r="I27"/>
  <c r="I26"/>
  <c r="C37" i="2"/>
  <c r="D37" s="1"/>
  <c r="E37" s="1"/>
  <c r="F37" s="1"/>
  <c r="G37" s="1"/>
  <c r="C38"/>
  <c r="D38" s="1"/>
  <c r="E38" s="1"/>
  <c r="F38" s="1"/>
  <c r="G38" s="1"/>
  <c r="C39"/>
  <c r="D39" s="1"/>
  <c r="E39" s="1"/>
  <c r="F39" s="1"/>
  <c r="G39" s="1"/>
  <c r="C40"/>
  <c r="D40" s="1"/>
  <c r="E40" s="1"/>
  <c r="F40" s="1"/>
  <c r="G40" s="1"/>
  <c r="C41"/>
  <c r="D41" s="1"/>
  <c r="E41" s="1"/>
  <c r="F41" s="1"/>
  <c r="G41" s="1"/>
  <c r="C42"/>
  <c r="D42" s="1"/>
  <c r="E42" s="1"/>
  <c r="F42" s="1"/>
  <c r="G42" s="1"/>
  <c r="C43"/>
  <c r="D43" s="1"/>
  <c r="E43" s="1"/>
  <c r="F43" s="1"/>
  <c r="G43" s="1"/>
  <c r="C44"/>
  <c r="D44"/>
  <c r="E44" s="1"/>
  <c r="F44" s="1"/>
  <c r="G44" s="1"/>
  <c r="C36"/>
  <c r="G36"/>
  <c r="F36"/>
  <c r="E36"/>
  <c r="D36"/>
  <c r="D15"/>
  <c r="E15" s="1"/>
  <c r="F15" s="1"/>
  <c r="G15" s="1"/>
  <c r="D16"/>
  <c r="E16" s="1"/>
  <c r="F16" s="1"/>
  <c r="G16" s="1"/>
  <c r="D17"/>
  <c r="E17" s="1"/>
  <c r="F17" s="1"/>
  <c r="G17" s="1"/>
  <c r="D18"/>
  <c r="E18" s="1"/>
  <c r="F18" s="1"/>
  <c r="G18" s="1"/>
  <c r="D19"/>
  <c r="E19" s="1"/>
  <c r="F19" s="1"/>
  <c r="G19" s="1"/>
  <c r="D20"/>
  <c r="E20" s="1"/>
  <c r="F20" s="1"/>
  <c r="G20" s="1"/>
  <c r="D21"/>
  <c r="E21" s="1"/>
  <c r="F21" s="1"/>
  <c r="G21" s="1"/>
  <c r="D22"/>
  <c r="E22" s="1"/>
  <c r="F22" s="1"/>
  <c r="G22" s="1"/>
  <c r="D23"/>
  <c r="E23" s="1"/>
  <c r="F23" s="1"/>
  <c r="G23" s="1"/>
  <c r="D24"/>
  <c r="E24" s="1"/>
  <c r="F24" s="1"/>
  <c r="G24" s="1"/>
  <c r="D25"/>
  <c r="E25" s="1"/>
  <c r="F25" s="1"/>
  <c r="G25" s="1"/>
  <c r="G14"/>
  <c r="F14"/>
  <c r="E14"/>
  <c r="D14"/>
  <c r="C15"/>
  <c r="C16"/>
  <c r="C17"/>
  <c r="C18"/>
  <c r="C19"/>
  <c r="C20"/>
  <c r="C21"/>
  <c r="C22"/>
  <c r="C23"/>
  <c r="C24"/>
  <c r="C25"/>
  <c r="C14"/>
  <c r="G27" i="3" l="1"/>
  <c r="G28"/>
  <c r="G26"/>
  <c r="F27"/>
  <c r="F28"/>
  <c r="F26"/>
  <c r="E27"/>
  <c r="E28"/>
  <c r="E26"/>
  <c r="D27"/>
  <c r="D28"/>
  <c r="D26"/>
  <c r="C27"/>
  <c r="C28"/>
  <c r="C26"/>
  <c r="E13"/>
  <c r="C25" i="1"/>
  <c r="D25" s="1"/>
  <c r="E25" s="1"/>
  <c r="C24"/>
  <c r="D24" s="1"/>
  <c r="E24" s="1"/>
  <c r="C23"/>
  <c r="C22"/>
  <c r="C15"/>
  <c r="C16"/>
  <c r="C17"/>
  <c r="C14"/>
  <c r="D16" l="1"/>
  <c r="D17"/>
  <c r="D15"/>
  <c r="D14"/>
  <c r="G25"/>
  <c r="G24"/>
  <c r="D23"/>
  <c r="E23" s="1"/>
  <c r="D22"/>
  <c r="E22" s="1"/>
  <c r="E16" l="1"/>
  <c r="E15"/>
  <c r="E14"/>
  <c r="E17"/>
  <c r="G17" s="1"/>
  <c r="G23"/>
  <c r="G22"/>
  <c r="I40" i="2"/>
  <c r="I43"/>
  <c r="I44"/>
  <c r="I37"/>
  <c r="I42"/>
  <c r="G14" i="1" l="1"/>
  <c r="G16"/>
  <c r="G15"/>
  <c r="I38" i="2"/>
  <c r="I39"/>
  <c r="I36"/>
  <c r="I41"/>
  <c r="D14" i="3" l="1"/>
  <c r="D15" s="1"/>
  <c r="D16" s="1"/>
  <c r="I25" i="2"/>
  <c r="I24"/>
  <c r="I23"/>
  <c r="I22"/>
  <c r="I21"/>
  <c r="I20"/>
  <c r="I19"/>
  <c r="I18"/>
  <c r="I17"/>
  <c r="I16"/>
  <c r="I15"/>
  <c r="I14"/>
  <c r="J15" l="1"/>
  <c r="J19"/>
</calcChain>
</file>

<file path=xl/sharedStrings.xml><?xml version="1.0" encoding="utf-8"?>
<sst xmlns="http://schemas.openxmlformats.org/spreadsheetml/2006/main" count="126" uniqueCount="77">
  <si>
    <t>da 91 a 100/100</t>
  </si>
  <si>
    <t>da 81 a 90/100</t>
  </si>
  <si>
    <t>nessun premio</t>
  </si>
  <si>
    <t>livello di premialità conseguito</t>
  </si>
  <si>
    <t>criterio di attribuzione del premio</t>
  </si>
  <si>
    <t>1° livello (o dell’eccellenza)</t>
  </si>
  <si>
    <t>compenso figurativo</t>
  </si>
  <si>
    <t>2° livello (o della distinzione)</t>
  </si>
  <si>
    <t>premio 1° livello -30%</t>
  </si>
  <si>
    <t>3° livello (o dell’adeguatezza)</t>
  </si>
  <si>
    <t>premio 2° livello -20%</t>
  </si>
  <si>
    <t>4° livello (o della prestazione migliorabile)</t>
  </si>
  <si>
    <t>premio 3° livello -25%</t>
  </si>
  <si>
    <t>5° livello (o della prestazione inadeguata)</t>
  </si>
  <si>
    <t>Provincia di Benevento</t>
  </si>
  <si>
    <t>punteggio attribuito</t>
  </si>
  <si>
    <t>C</t>
  </si>
  <si>
    <t>B</t>
  </si>
  <si>
    <t>A</t>
  </si>
  <si>
    <t>importo maggiorazione premio individuale</t>
  </si>
  <si>
    <t>Dirigenti</t>
  </si>
  <si>
    <t>Fascia</t>
  </si>
  <si>
    <t>retribuzione di posizione</t>
  </si>
  <si>
    <t>retribuzione di risultato (25% retribuzione di posizione)</t>
  </si>
  <si>
    <t>importo medio</t>
  </si>
  <si>
    <t>importo medio per fascia</t>
  </si>
  <si>
    <t>punteggio da 81 a 90 2° liv. premialità (premio 1° liv. -20%)</t>
  </si>
  <si>
    <t>punteggio da 91 a 100 compenso figurativo 1° liv. premialità</t>
  </si>
  <si>
    <t>punteggio da 61 a 80 3° liv. premialità (premio 2° liv.- 20%)</t>
  </si>
  <si>
    <t>punteggio da 51 a 60 4° liv. premialità (premio 3° liv. - 20%)</t>
  </si>
  <si>
    <t>punteggio da 0  a 50 5° liv. premialità (nessun premio)</t>
  </si>
  <si>
    <t>importo del premio</t>
  </si>
  <si>
    <t>da 0 60/100</t>
  </si>
  <si>
    <t>da 71 a 80/100</t>
  </si>
  <si>
    <t>da 61 a 70/100</t>
  </si>
  <si>
    <t>CRITERI DI ATTRIBUZIONE DEI PREMI ANNO 2023</t>
  </si>
  <si>
    <t>PERIODO DAL 01/01/2023 AL 31/07/2023:</t>
  </si>
  <si>
    <t>I criteri sono definiti:</t>
  </si>
  <si>
    <t>&gt; nel regolamento per la disciplina Area Posizioni Organizzative approvato con deliberazione presidenziale n. 96 del 17/05/2019</t>
  </si>
  <si>
    <t>Personale dell'Area dei Funzionari e dell'Elevata Qualificazione con incarico di Elevata Qualificazione (personale ex cat. D con incarico di Posizione Organizzativa)</t>
  </si>
  <si>
    <t>PERIODO DAL 01/01/2023 AL 30/06/2023:</t>
  </si>
  <si>
    <t>&gt; misura minima prevista dal CCNL del 2020</t>
  </si>
  <si>
    <t>PERIODO DAL 01/07/2023 AL 31/12/2023:</t>
  </si>
  <si>
    <t>&gt; nel Sistema di Misurazione e Valutazione della Performance (SMiVaP) approvato con deliberazione del Commissario Straordinario n. 30 del 10/03/2014 e smi</t>
  </si>
  <si>
    <t>&gt; nel regolamento per la disciplina Area Posizioni Organizzative approvato con deliberazione presidenziale n. 244 del 15/09/2023</t>
  </si>
  <si>
    <t>&gt; nel CCI Dirigenti di parte giuridica 2023/2025 e di parte economica 2023 sottoscritto definitivamente in data 29/12/2023</t>
  </si>
  <si>
    <t>PERIODO DAL 03/08/2023 AL 31/12/2023:</t>
  </si>
  <si>
    <t>&gt; nel Contratto Collettivo Integrativo del personale non dirigente di parte giuridica 2023-2025 e di parte economica 2023 sottoscritto definitivamente in data 29/12/2023</t>
  </si>
  <si>
    <t>&gt; nel regolamento per la disciplina e la pesatura degli incrichi di Elevata Qualificazione approvato con deliberazione presidenziale n. 197 del 19/07/2023</t>
  </si>
  <si>
    <t>fascia punteggio</t>
  </si>
  <si>
    <t xml:space="preserve">punteggio da 91 a 100 compenso figurativo 1° liv. Premialità </t>
  </si>
  <si>
    <t xml:space="preserve">punteggio da 81 a 90 2° liv. premialità (premio 1° liv. -20%) </t>
  </si>
  <si>
    <t xml:space="preserve">punteggio da 61 a 80 3° liv. premialità (premio 2° liv. - 20%) </t>
  </si>
  <si>
    <t xml:space="preserve">punteggio da 51 a 60 4° liv. premialità (premio 3° liv. - 20%) </t>
  </si>
  <si>
    <t xml:space="preserve">punteggio da 0  a 50 5° liv. premialità (nessun premio) </t>
  </si>
  <si>
    <t>premio performance individuale: attribuito in base alla valutazione della performance individuale - punti da 1b a 5 della scheda di valutazione;</t>
  </si>
  <si>
    <t xml:space="preserve">punteggio da 27 a 30 compenso figurativo 1° liv. Premialità </t>
  </si>
  <si>
    <t xml:space="preserve">punteggio da 24 a 26 2° liv. premialità (premio 1° liv. -15%) </t>
  </si>
  <si>
    <t xml:space="preserve">punteggio da 19 a 23 3° liv. premialità (premio 2° liv. - 10%) </t>
  </si>
  <si>
    <t xml:space="preserve">punteggio da 15 a 18 4° liv. premialità (premio 3° liv. - 12,5%) </t>
  </si>
  <si>
    <t xml:space="preserve">punteggio da 0  a 15 5° liv. premialità (nessun premio) </t>
  </si>
  <si>
    <t>premio performance organizzativa: attribuito in funzione del raggiungimento degli obiettivi individuati negli strumenti di programmazione adottati dall’ente - punto 1a della scheda di valutazione:</t>
  </si>
  <si>
    <t xml:space="preserve">punteggio da 64 a 70 compenso figurativo 1° liv. Premialità </t>
  </si>
  <si>
    <t xml:space="preserve">punteggio da 57 a 63 2° liv. premialità (premio 1° liv. -15%) </t>
  </si>
  <si>
    <t xml:space="preserve">punteggio da 43 a 56 3° liv. premialità (premio 2° liv. - 10%) </t>
  </si>
  <si>
    <t xml:space="preserve">punteggio da 36 a 42 4° liv. premialità (premio 3° liv. - 12,5%) </t>
  </si>
  <si>
    <t xml:space="preserve">punteggio da 0  a 35 5° liv. premialità (nessun premio) </t>
  </si>
  <si>
    <t>ex categoria</t>
  </si>
  <si>
    <t>retribuzione di risultato (15% retribuzione di posizione)</t>
  </si>
  <si>
    <t>AREA
ex categoria</t>
  </si>
  <si>
    <t>Personale Aree Operatori, Operatori Esperti, Istruttori e Funzionari senza incarico di Elevata Qualificazione (ex cat. A, B, B3, C, ed ex cat. D senza incarico di PO)</t>
  </si>
  <si>
    <t>Funzionari senza incarico di EQ
ex cat. D</t>
  </si>
  <si>
    <t>Istruttori 
ex cat. C</t>
  </si>
  <si>
    <t>Operatori 
ex cat. A</t>
  </si>
  <si>
    <t>Operatori Esperti 
ex cat. B-B3</t>
  </si>
  <si>
    <r>
      <rPr>
        <b/>
        <sz val="11"/>
        <color theme="1"/>
        <rFont val="Calibri"/>
        <family val="2"/>
        <scheme val="minor"/>
      </rPr>
      <t>maggiorazione del premio individuale</t>
    </r>
    <r>
      <rPr>
        <sz val="11"/>
        <color theme="1"/>
        <rFont val="Calibri"/>
        <family val="2"/>
        <scheme val="minor"/>
      </rPr>
      <t xml:space="preserve"> (art. 69 CCNL Funzioni Locali del 21/05/2018): 30% del valore medio procapite dei premi attribuiti al personale con le valutazioni più elevate</t>
    </r>
  </si>
  <si>
    <t>può essere attribuita ad una percentuale massima del 30% dei dipendenti in servizio per ciascuna area secondo l’ordine di graduatoria descritto all’art. 11, comma 6 del CCI</t>
  </si>
</sst>
</file>

<file path=xl/styles.xml><?xml version="1.0" encoding="utf-8"?>
<styleSheet xmlns="http://schemas.openxmlformats.org/spreadsheetml/2006/main">
  <numFmts count="6">
    <numFmt numFmtId="8" formatCode="#,##0.00\ &quot;€&quot;;[Red]\-#,##0.00\ &quot;€&quot;"/>
    <numFmt numFmtId="164" formatCode="&quot;€&quot;\ #,##0.00;[Red]\-&quot;€&quot;\ #,##0.00"/>
    <numFmt numFmtId="165" formatCode="&quot;€&quot;\ #,##0.00"/>
    <numFmt numFmtId="166" formatCode="#,##0.00\ &quot;€&quot;"/>
    <numFmt numFmtId="167" formatCode="&quot;€&quot;\ #,##0.00;\-&quot;€&quot;\ #,##0.00"/>
    <numFmt numFmtId="168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/>
    <xf numFmtId="166" fontId="0" fillId="0" borderId="0" xfId="0" applyNumberFormat="1"/>
    <xf numFmtId="0" fontId="1" fillId="0" borderId="0" xfId="0" applyFont="1"/>
    <xf numFmtId="167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zoomScaleNormal="100" workbookViewId="0"/>
  </sheetViews>
  <sheetFormatPr defaultRowHeight="15"/>
  <cols>
    <col min="1" max="1" width="30.5703125" customWidth="1"/>
    <col min="2" max="2" width="20.28515625" customWidth="1"/>
    <col min="3" max="3" width="19.140625" customWidth="1"/>
    <col min="4" max="4" width="19.42578125" customWidth="1"/>
    <col min="5" max="5" width="21.7109375" customWidth="1"/>
    <col min="6" max="6" width="19.140625" customWidth="1"/>
    <col min="7" max="7" width="21.7109375" customWidth="1"/>
    <col min="8" max="8" width="16.42578125" customWidth="1"/>
  </cols>
  <sheetData>
    <row r="1" spans="1:7">
      <c r="A1" s="3" t="s">
        <v>14</v>
      </c>
    </row>
    <row r="2" spans="1:7">
      <c r="A2" s="3"/>
    </row>
    <row r="3" spans="1:7">
      <c r="A3" s="3" t="s">
        <v>35</v>
      </c>
    </row>
    <row r="4" spans="1:7">
      <c r="A4" s="3"/>
    </row>
    <row r="5" spans="1:7">
      <c r="A5" s="3" t="s">
        <v>70</v>
      </c>
    </row>
    <row r="7" spans="1:7">
      <c r="A7" t="s">
        <v>37</v>
      </c>
    </row>
    <row r="8" spans="1:7">
      <c r="A8" t="s">
        <v>43</v>
      </c>
    </row>
    <row r="9" spans="1:7">
      <c r="A9" t="s">
        <v>47</v>
      </c>
    </row>
    <row r="11" spans="1:7">
      <c r="A11" s="3" t="s">
        <v>61</v>
      </c>
    </row>
    <row r="13" spans="1:7" ht="60.75" thickBot="1">
      <c r="A13" s="8" t="s">
        <v>69</v>
      </c>
      <c r="B13" s="9" t="s">
        <v>56</v>
      </c>
      <c r="C13" s="9" t="s">
        <v>57</v>
      </c>
      <c r="D13" s="9" t="s">
        <v>58</v>
      </c>
      <c r="E13" s="9" t="s">
        <v>59</v>
      </c>
      <c r="F13" s="9" t="s">
        <v>60</v>
      </c>
      <c r="G13" s="9" t="s">
        <v>24</v>
      </c>
    </row>
    <row r="14" spans="1:7" ht="30">
      <c r="A14" s="10" t="s">
        <v>71</v>
      </c>
      <c r="B14" s="5">
        <v>4864.82</v>
      </c>
      <c r="C14" s="11">
        <f>ROUND((B14-(B14*15/100)),2)</f>
        <v>4135.1000000000004</v>
      </c>
      <c r="D14" s="11">
        <f>ROUND((C14-(C14*10/100)),2)</f>
        <v>3721.59</v>
      </c>
      <c r="E14" s="11">
        <f>ROUND((D14-(D14*12.5/100)),2)</f>
        <v>3256.39</v>
      </c>
      <c r="F14" s="11">
        <v>0</v>
      </c>
      <c r="G14" s="5">
        <f>SUM(B14:E14)/4</f>
        <v>3994.4749999999999</v>
      </c>
    </row>
    <row r="15" spans="1:7" ht="30">
      <c r="A15" s="12" t="s">
        <v>72</v>
      </c>
      <c r="B15" s="5">
        <v>4490.6000000000004</v>
      </c>
      <c r="C15" s="11">
        <f t="shared" ref="C15:C17" si="0">ROUND((B15-(B15*15/100)),2)</f>
        <v>3817.01</v>
      </c>
      <c r="D15" s="11">
        <f t="shared" ref="D15:D17" si="1">ROUND((C15-(C15*10/100)),2)</f>
        <v>3435.31</v>
      </c>
      <c r="E15" s="11">
        <f t="shared" ref="E15:E17" si="2">ROUND((D15-(D15*12.5/100)),2)</f>
        <v>3005.9</v>
      </c>
      <c r="F15" s="11">
        <v>0</v>
      </c>
      <c r="G15" s="5">
        <f>SUM(B15:E15)/4</f>
        <v>3687.2049999999999</v>
      </c>
    </row>
    <row r="16" spans="1:7" ht="30">
      <c r="A16" s="12" t="s">
        <v>74</v>
      </c>
      <c r="B16" s="5">
        <v>4116.3900000000003</v>
      </c>
      <c r="C16" s="11">
        <f t="shared" si="0"/>
        <v>3498.93</v>
      </c>
      <c r="D16" s="11">
        <f t="shared" si="1"/>
        <v>3149.04</v>
      </c>
      <c r="E16" s="11">
        <f t="shared" si="2"/>
        <v>2755.41</v>
      </c>
      <c r="F16" s="11">
        <v>0</v>
      </c>
      <c r="G16" s="5">
        <f t="shared" ref="G16:G17" si="3">SUM(B16:E16)/4</f>
        <v>3379.9425000000001</v>
      </c>
    </row>
    <row r="17" spans="1:7" ht="30">
      <c r="A17" s="12" t="s">
        <v>73</v>
      </c>
      <c r="B17" s="5">
        <v>3742.17</v>
      </c>
      <c r="C17" s="11">
        <f t="shared" si="0"/>
        <v>3180.84</v>
      </c>
      <c r="D17" s="11">
        <f t="shared" si="1"/>
        <v>2862.76</v>
      </c>
      <c r="E17" s="11">
        <f t="shared" si="2"/>
        <v>2504.92</v>
      </c>
      <c r="F17" s="11">
        <v>0</v>
      </c>
      <c r="G17" s="5">
        <f t="shared" si="3"/>
        <v>3072.6725000000001</v>
      </c>
    </row>
    <row r="19" spans="1:7">
      <c r="A19" s="3" t="s">
        <v>55</v>
      </c>
    </row>
    <row r="21" spans="1:7" ht="60.75" thickBot="1">
      <c r="A21" s="8" t="s">
        <v>67</v>
      </c>
      <c r="B21" s="9" t="s">
        <v>62</v>
      </c>
      <c r="C21" s="9" t="s">
        <v>63</v>
      </c>
      <c r="D21" s="9" t="s">
        <v>64</v>
      </c>
      <c r="E21" s="9" t="s">
        <v>65</v>
      </c>
      <c r="F21" s="9" t="s">
        <v>66</v>
      </c>
      <c r="G21" s="9" t="s">
        <v>24</v>
      </c>
    </row>
    <row r="22" spans="1:7" ht="30">
      <c r="A22" s="10" t="s">
        <v>71</v>
      </c>
      <c r="B22" s="5">
        <v>1098.05</v>
      </c>
      <c r="C22" s="11">
        <f>ROUND((B22-(B22*15/100)),2)</f>
        <v>933.34</v>
      </c>
      <c r="D22" s="11">
        <f>ROUND((C22-(C22*10/100)),2)</f>
        <v>840.01</v>
      </c>
      <c r="E22" s="11">
        <f>ROUND((D22-(D22*12.5/100)),2)</f>
        <v>735.01</v>
      </c>
      <c r="F22" s="11">
        <v>0</v>
      </c>
      <c r="G22" s="5">
        <f>SUM(B22:E22)/4</f>
        <v>901.60249999999996</v>
      </c>
    </row>
    <row r="23" spans="1:7" ht="30">
      <c r="A23" s="12" t="s">
        <v>72</v>
      </c>
      <c r="B23" s="5">
        <v>1013.58</v>
      </c>
      <c r="C23" s="11">
        <f t="shared" ref="C23:C25" si="4">ROUND((B23-(B23*15/100)),2)</f>
        <v>861.54</v>
      </c>
      <c r="D23" s="11">
        <f t="shared" ref="D23:D25" si="5">ROUND((C23-(C23*10/100)),2)</f>
        <v>775.39</v>
      </c>
      <c r="E23" s="11">
        <f t="shared" ref="E23:E25" si="6">ROUND((D23-(D23*12.5/100)),2)</f>
        <v>678.47</v>
      </c>
      <c r="F23" s="11">
        <v>0</v>
      </c>
      <c r="G23" s="5">
        <f>SUM(B23:E23)/4</f>
        <v>832.24499999999989</v>
      </c>
    </row>
    <row r="24" spans="1:7" ht="30">
      <c r="A24" s="12" t="s">
        <v>74</v>
      </c>
      <c r="B24" s="5">
        <v>929.12</v>
      </c>
      <c r="C24" s="11">
        <f t="shared" si="4"/>
        <v>789.75</v>
      </c>
      <c r="D24" s="11">
        <f t="shared" si="5"/>
        <v>710.78</v>
      </c>
      <c r="E24" s="11">
        <f t="shared" si="6"/>
        <v>621.92999999999995</v>
      </c>
      <c r="F24" s="11">
        <v>0</v>
      </c>
      <c r="G24" s="5">
        <f t="shared" ref="G24:G25" si="7">SUM(B24:E24)/4</f>
        <v>762.89499999999987</v>
      </c>
    </row>
    <row r="25" spans="1:7" ht="30">
      <c r="A25" s="12" t="s">
        <v>73</v>
      </c>
      <c r="B25" s="5">
        <v>844.65</v>
      </c>
      <c r="C25" s="11">
        <f t="shared" si="4"/>
        <v>717.95</v>
      </c>
      <c r="D25" s="11">
        <f t="shared" si="5"/>
        <v>646.16</v>
      </c>
      <c r="E25" s="11">
        <f t="shared" si="6"/>
        <v>565.39</v>
      </c>
      <c r="F25" s="11">
        <v>0</v>
      </c>
      <c r="G25" s="5">
        <f t="shared" si="7"/>
        <v>693.53749999999991</v>
      </c>
    </row>
    <row r="27" spans="1:7">
      <c r="A27" t="s">
        <v>75</v>
      </c>
    </row>
    <row r="28" spans="1:7">
      <c r="A28" s="1" t="s">
        <v>76</v>
      </c>
    </row>
    <row r="30" spans="1:7" ht="45.75" thickBot="1">
      <c r="A30" s="8" t="s">
        <v>67</v>
      </c>
      <c r="B30" s="8" t="s">
        <v>19</v>
      </c>
    </row>
    <row r="31" spans="1:7" ht="30">
      <c r="A31" s="10" t="s">
        <v>71</v>
      </c>
      <c r="B31" s="5">
        <v>329.42</v>
      </c>
    </row>
    <row r="32" spans="1:7" ht="30">
      <c r="A32" s="12" t="s">
        <v>72</v>
      </c>
      <c r="B32" s="5">
        <v>304.07</v>
      </c>
    </row>
    <row r="33" spans="1:2" ht="30">
      <c r="A33" s="12" t="s">
        <v>74</v>
      </c>
      <c r="B33" s="5">
        <v>278.74</v>
      </c>
    </row>
    <row r="34" spans="1:2" ht="30">
      <c r="A34" s="12" t="s">
        <v>73</v>
      </c>
      <c r="B34" s="5">
        <v>253.4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4"/>
  <sheetViews>
    <sheetView workbookViewId="0"/>
  </sheetViews>
  <sheetFormatPr defaultRowHeight="15"/>
  <cols>
    <col min="1" max="1" width="8.7109375" customWidth="1"/>
    <col min="2" max="2" width="15.7109375" customWidth="1"/>
    <col min="3" max="3" width="15.85546875" customWidth="1"/>
    <col min="4" max="4" width="21.42578125" customWidth="1"/>
    <col min="5" max="5" width="20" customWidth="1"/>
    <col min="6" max="6" width="20.28515625" customWidth="1"/>
    <col min="7" max="7" width="20.42578125" customWidth="1"/>
    <col min="8" max="8" width="19" customWidth="1"/>
    <col min="9" max="10" width="12.140625" customWidth="1"/>
  </cols>
  <sheetData>
    <row r="1" spans="1:10">
      <c r="A1" s="3" t="s">
        <v>14</v>
      </c>
    </row>
    <row r="2" spans="1:10" ht="15" customHeight="1">
      <c r="A2" s="3"/>
    </row>
    <row r="3" spans="1:10">
      <c r="A3" s="3" t="s">
        <v>35</v>
      </c>
    </row>
    <row r="4" spans="1:10">
      <c r="A4" s="3"/>
    </row>
    <row r="5" spans="1:10">
      <c r="A5" s="3" t="s">
        <v>39</v>
      </c>
    </row>
    <row r="6" spans="1:10">
      <c r="A6" s="3"/>
    </row>
    <row r="7" spans="1:10">
      <c r="A7" s="3" t="s">
        <v>36</v>
      </c>
    </row>
    <row r="8" spans="1:10">
      <c r="A8" t="s">
        <v>37</v>
      </c>
    </row>
    <row r="9" spans="1:10">
      <c r="A9" t="s">
        <v>43</v>
      </c>
    </row>
    <row r="10" spans="1:10">
      <c r="A10" t="s">
        <v>38</v>
      </c>
    </row>
    <row r="11" spans="1:10">
      <c r="A11" t="s">
        <v>47</v>
      </c>
    </row>
    <row r="13" spans="1:10" s="16" customFormat="1" ht="66.599999999999994" customHeight="1">
      <c r="A13" s="13" t="s">
        <v>21</v>
      </c>
      <c r="B13" s="14" t="s">
        <v>22</v>
      </c>
      <c r="C13" s="14" t="s">
        <v>23</v>
      </c>
      <c r="D13" s="15" t="s">
        <v>27</v>
      </c>
      <c r="E13" s="15" t="s">
        <v>26</v>
      </c>
      <c r="F13" s="15" t="s">
        <v>28</v>
      </c>
      <c r="G13" s="15" t="s">
        <v>29</v>
      </c>
      <c r="H13" s="15" t="s">
        <v>30</v>
      </c>
      <c r="I13" s="14" t="s">
        <v>24</v>
      </c>
      <c r="J13" s="14" t="s">
        <v>25</v>
      </c>
    </row>
    <row r="14" spans="1:10" s="16" customFormat="1" ht="23.45" customHeight="1">
      <c r="A14" s="17" t="s">
        <v>18</v>
      </c>
      <c r="B14" s="18">
        <v>11001</v>
      </c>
      <c r="C14" s="18">
        <f>ROUND(B14*25/100,2)</f>
        <v>2750.25</v>
      </c>
      <c r="D14" s="18">
        <f>C14</f>
        <v>2750.25</v>
      </c>
      <c r="E14" s="18">
        <f>ROUND(D14-(D14*20%),2)</f>
        <v>2200.1999999999998</v>
      </c>
      <c r="F14" s="18">
        <f>ROUND(E14-(E14*20%),2)</f>
        <v>1760.16</v>
      </c>
      <c r="G14" s="18">
        <f>ROUND(F14-(F14*20%),2)</f>
        <v>1408.13</v>
      </c>
      <c r="H14" s="18">
        <v>0</v>
      </c>
      <c r="I14" s="18">
        <f>SUM(D14:G14)/4</f>
        <v>2029.6849999999999</v>
      </c>
      <c r="J14" s="18">
        <v>2029.69</v>
      </c>
    </row>
    <row r="15" spans="1:10" s="16" customFormat="1" ht="23.45" customHeight="1">
      <c r="A15" s="17" t="s">
        <v>17</v>
      </c>
      <c r="B15" s="18">
        <v>10737.01</v>
      </c>
      <c r="C15" s="18">
        <f t="shared" ref="C15:C25" si="0">ROUND(B15*25/100,2)</f>
        <v>2684.25</v>
      </c>
      <c r="D15" s="18">
        <f t="shared" ref="D15:D25" si="1">C15</f>
        <v>2684.25</v>
      </c>
      <c r="E15" s="18">
        <f t="shared" ref="E15:G15" si="2">ROUND(D15-(D15*20%),2)</f>
        <v>2147.4</v>
      </c>
      <c r="F15" s="18">
        <f t="shared" si="2"/>
        <v>1717.92</v>
      </c>
      <c r="G15" s="18">
        <f t="shared" si="2"/>
        <v>1374.34</v>
      </c>
      <c r="H15" s="18">
        <v>0</v>
      </c>
      <c r="I15" s="18">
        <f t="shared" ref="I15:I25" si="3">SUM(D15:G15)/4</f>
        <v>1980.9775</v>
      </c>
      <c r="J15" s="21">
        <f>AVERAGE(I15:I18)</f>
        <v>1726.1706249999997</v>
      </c>
    </row>
    <row r="16" spans="1:10" s="16" customFormat="1" ht="23.45" customHeight="1">
      <c r="A16" s="17" t="s">
        <v>17</v>
      </c>
      <c r="B16" s="18">
        <v>9158.65</v>
      </c>
      <c r="C16" s="18">
        <f t="shared" si="0"/>
        <v>2289.66</v>
      </c>
      <c r="D16" s="18">
        <f t="shared" si="1"/>
        <v>2289.66</v>
      </c>
      <c r="E16" s="18">
        <f t="shared" ref="E16:G16" si="4">ROUND(D16-(D16*20%),2)</f>
        <v>1831.73</v>
      </c>
      <c r="F16" s="18">
        <f t="shared" si="4"/>
        <v>1465.38</v>
      </c>
      <c r="G16" s="18">
        <f t="shared" si="4"/>
        <v>1172.3</v>
      </c>
      <c r="H16" s="18">
        <v>0</v>
      </c>
      <c r="I16" s="18">
        <f t="shared" si="3"/>
        <v>1689.7674999999999</v>
      </c>
      <c r="J16" s="22"/>
    </row>
    <row r="17" spans="1:10" s="16" customFormat="1" ht="23.45" customHeight="1">
      <c r="A17" s="17" t="s">
        <v>17</v>
      </c>
      <c r="B17" s="18">
        <v>9027.1200000000008</v>
      </c>
      <c r="C17" s="18">
        <f t="shared" si="0"/>
        <v>2256.7800000000002</v>
      </c>
      <c r="D17" s="18">
        <f t="shared" si="1"/>
        <v>2256.7800000000002</v>
      </c>
      <c r="E17" s="18">
        <f t="shared" ref="E17:G17" si="5">ROUND(D17-(D17*20%),2)</f>
        <v>1805.42</v>
      </c>
      <c r="F17" s="18">
        <f t="shared" si="5"/>
        <v>1444.34</v>
      </c>
      <c r="G17" s="18">
        <f t="shared" si="5"/>
        <v>1155.47</v>
      </c>
      <c r="H17" s="18">
        <v>0</v>
      </c>
      <c r="I17" s="18">
        <f t="shared" si="3"/>
        <v>1665.5025000000001</v>
      </c>
      <c r="J17" s="22"/>
    </row>
    <row r="18" spans="1:10" s="16" customFormat="1" ht="23.45" customHeight="1">
      <c r="A18" s="17" t="s">
        <v>17</v>
      </c>
      <c r="B18" s="18">
        <v>8501</v>
      </c>
      <c r="C18" s="18">
        <f t="shared" si="0"/>
        <v>2125.25</v>
      </c>
      <c r="D18" s="18">
        <f t="shared" si="1"/>
        <v>2125.25</v>
      </c>
      <c r="E18" s="18">
        <f t="shared" ref="E18:G18" si="6">ROUND(D18-(D18*20%),2)</f>
        <v>1700.2</v>
      </c>
      <c r="F18" s="18">
        <f t="shared" si="6"/>
        <v>1360.16</v>
      </c>
      <c r="G18" s="18">
        <f t="shared" si="6"/>
        <v>1088.1300000000001</v>
      </c>
      <c r="H18" s="18">
        <v>0</v>
      </c>
      <c r="I18" s="18">
        <f t="shared" si="3"/>
        <v>1568.4349999999999</v>
      </c>
      <c r="J18" s="23"/>
    </row>
    <row r="19" spans="1:10" s="16" customFormat="1" ht="23.45" customHeight="1">
      <c r="A19" s="17" t="s">
        <v>16</v>
      </c>
      <c r="B19" s="18">
        <v>7750</v>
      </c>
      <c r="C19" s="18">
        <f t="shared" si="0"/>
        <v>1937.5</v>
      </c>
      <c r="D19" s="18">
        <f t="shared" si="1"/>
        <v>1937.5</v>
      </c>
      <c r="E19" s="18">
        <f t="shared" ref="E19:G19" si="7">ROUND(D19-(D19*20%),2)</f>
        <v>1550</v>
      </c>
      <c r="F19" s="18">
        <f t="shared" si="7"/>
        <v>1240</v>
      </c>
      <c r="G19" s="18">
        <f t="shared" si="7"/>
        <v>992</v>
      </c>
      <c r="H19" s="18">
        <v>0</v>
      </c>
      <c r="I19" s="18">
        <f t="shared" si="3"/>
        <v>1429.875</v>
      </c>
      <c r="J19" s="21">
        <f>AVERAGE(I19:I25)</f>
        <v>1301.3839285714287</v>
      </c>
    </row>
    <row r="20" spans="1:10" s="16" customFormat="1" ht="23.45" customHeight="1">
      <c r="A20" s="17" t="s">
        <v>16</v>
      </c>
      <c r="B20" s="18">
        <v>7500</v>
      </c>
      <c r="C20" s="18">
        <f t="shared" si="0"/>
        <v>1875</v>
      </c>
      <c r="D20" s="18">
        <f t="shared" si="1"/>
        <v>1875</v>
      </c>
      <c r="E20" s="18">
        <f t="shared" ref="E20:G20" si="8">ROUND(D20-(D20*20%),2)</f>
        <v>1500</v>
      </c>
      <c r="F20" s="18">
        <f t="shared" si="8"/>
        <v>1200</v>
      </c>
      <c r="G20" s="18">
        <f t="shared" si="8"/>
        <v>960</v>
      </c>
      <c r="H20" s="18">
        <v>0</v>
      </c>
      <c r="I20" s="18">
        <f t="shared" si="3"/>
        <v>1383.75</v>
      </c>
      <c r="J20" s="22"/>
    </row>
    <row r="21" spans="1:10" s="16" customFormat="1" ht="23.45" customHeight="1">
      <c r="A21" s="17" t="s">
        <v>16</v>
      </c>
      <c r="B21" s="18">
        <v>7375</v>
      </c>
      <c r="C21" s="18">
        <f t="shared" si="0"/>
        <v>1843.75</v>
      </c>
      <c r="D21" s="18">
        <f t="shared" si="1"/>
        <v>1843.75</v>
      </c>
      <c r="E21" s="18">
        <f t="shared" ref="E21:G21" si="9">ROUND(D21-(D21*20%),2)</f>
        <v>1475</v>
      </c>
      <c r="F21" s="18">
        <f t="shared" si="9"/>
        <v>1180</v>
      </c>
      <c r="G21" s="18">
        <f t="shared" si="9"/>
        <v>944</v>
      </c>
      <c r="H21" s="18">
        <v>0</v>
      </c>
      <c r="I21" s="18">
        <f t="shared" si="3"/>
        <v>1360.6875</v>
      </c>
      <c r="J21" s="22"/>
    </row>
    <row r="22" spans="1:10" s="16" customFormat="1" ht="23.45" customHeight="1">
      <c r="A22" s="17" t="s">
        <v>16</v>
      </c>
      <c r="B22" s="18">
        <v>7125</v>
      </c>
      <c r="C22" s="18">
        <f t="shared" si="0"/>
        <v>1781.25</v>
      </c>
      <c r="D22" s="18">
        <f t="shared" si="1"/>
        <v>1781.25</v>
      </c>
      <c r="E22" s="18">
        <f t="shared" ref="E22:G22" si="10">ROUND(D22-(D22*20%),2)</f>
        <v>1425</v>
      </c>
      <c r="F22" s="18">
        <f t="shared" si="10"/>
        <v>1140</v>
      </c>
      <c r="G22" s="18">
        <f t="shared" si="10"/>
        <v>912</v>
      </c>
      <c r="H22" s="18">
        <v>0</v>
      </c>
      <c r="I22" s="18">
        <f t="shared" si="3"/>
        <v>1314.5625</v>
      </c>
      <c r="J22" s="22"/>
    </row>
    <row r="23" spans="1:10" s="16" customFormat="1" ht="23.45" customHeight="1">
      <c r="A23" s="17" t="s">
        <v>16</v>
      </c>
      <c r="B23" s="18">
        <v>6875</v>
      </c>
      <c r="C23" s="18">
        <f t="shared" si="0"/>
        <v>1718.75</v>
      </c>
      <c r="D23" s="18">
        <f t="shared" si="1"/>
        <v>1718.75</v>
      </c>
      <c r="E23" s="18">
        <f t="shared" ref="E23:G23" si="11">ROUND(D23-(D23*20%),2)</f>
        <v>1375</v>
      </c>
      <c r="F23" s="18">
        <f t="shared" si="11"/>
        <v>1100</v>
      </c>
      <c r="G23" s="18">
        <f t="shared" si="11"/>
        <v>880</v>
      </c>
      <c r="H23" s="18">
        <v>0</v>
      </c>
      <c r="I23" s="18">
        <f t="shared" si="3"/>
        <v>1268.4375</v>
      </c>
      <c r="J23" s="22"/>
    </row>
    <row r="24" spans="1:10" s="16" customFormat="1" ht="23.45" customHeight="1">
      <c r="A24" s="17" t="s">
        <v>16</v>
      </c>
      <c r="B24" s="18">
        <v>6625</v>
      </c>
      <c r="C24" s="18">
        <f t="shared" si="0"/>
        <v>1656.25</v>
      </c>
      <c r="D24" s="18">
        <f t="shared" si="1"/>
        <v>1656.25</v>
      </c>
      <c r="E24" s="18">
        <f t="shared" ref="E24:G24" si="12">ROUND(D24-(D24*20%),2)</f>
        <v>1325</v>
      </c>
      <c r="F24" s="18">
        <f t="shared" si="12"/>
        <v>1060</v>
      </c>
      <c r="G24" s="18">
        <f t="shared" si="12"/>
        <v>848</v>
      </c>
      <c r="H24" s="18">
        <v>0</v>
      </c>
      <c r="I24" s="18">
        <f t="shared" si="3"/>
        <v>1222.3125</v>
      </c>
      <c r="J24" s="22"/>
    </row>
    <row r="25" spans="1:10" s="16" customFormat="1" ht="23.45" customHeight="1">
      <c r="A25" s="17" t="s">
        <v>16</v>
      </c>
      <c r="B25" s="18">
        <v>6125</v>
      </c>
      <c r="C25" s="18">
        <f t="shared" si="0"/>
        <v>1531.25</v>
      </c>
      <c r="D25" s="18">
        <f t="shared" si="1"/>
        <v>1531.25</v>
      </c>
      <c r="E25" s="18">
        <f t="shared" ref="E25:G25" si="13">ROUND(D25-(D25*20%),2)</f>
        <v>1225</v>
      </c>
      <c r="F25" s="18">
        <f t="shared" si="13"/>
        <v>980</v>
      </c>
      <c r="G25" s="18">
        <f t="shared" si="13"/>
        <v>784</v>
      </c>
      <c r="H25" s="18">
        <v>0</v>
      </c>
      <c r="I25" s="18">
        <f t="shared" si="3"/>
        <v>1130.0625</v>
      </c>
      <c r="J25" s="23"/>
    </row>
    <row r="28" spans="1:10">
      <c r="A28" s="3" t="s">
        <v>46</v>
      </c>
    </row>
    <row r="29" spans="1:10">
      <c r="A29" t="s">
        <v>37</v>
      </c>
    </row>
    <row r="30" spans="1:10">
      <c r="A30" t="s">
        <v>43</v>
      </c>
    </row>
    <row r="31" spans="1:10">
      <c r="A31" t="s">
        <v>48</v>
      </c>
    </row>
    <row r="32" spans="1:10">
      <c r="A32" t="s">
        <v>47</v>
      </c>
    </row>
    <row r="35" spans="1:9" ht="60.75" thickBot="1">
      <c r="A35" s="8" t="s">
        <v>49</v>
      </c>
      <c r="B35" s="9" t="s">
        <v>22</v>
      </c>
      <c r="C35" s="9" t="s">
        <v>23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24</v>
      </c>
    </row>
    <row r="36" spans="1:9" ht="23.45" customHeight="1">
      <c r="A36" s="10">
        <v>13</v>
      </c>
      <c r="B36" s="4">
        <v>14247</v>
      </c>
      <c r="C36" s="18">
        <f>ROUND(B36*25/100,2)</f>
        <v>3561.75</v>
      </c>
      <c r="D36" s="18">
        <f>C36</f>
        <v>3561.75</v>
      </c>
      <c r="E36" s="18">
        <f>ROUND(D36-(D36*20%),2)</f>
        <v>2849.4</v>
      </c>
      <c r="F36" s="18">
        <f>ROUND(E36-(E36*20%),2)</f>
        <v>2279.52</v>
      </c>
      <c r="G36" s="18">
        <f>ROUND(F36-(F36*20%),2)</f>
        <v>1823.62</v>
      </c>
      <c r="H36" s="11">
        <v>0</v>
      </c>
      <c r="I36" s="5">
        <f>SUM(D36:G36)/4</f>
        <v>2628.5725000000002</v>
      </c>
    </row>
    <row r="37" spans="1:9" ht="23.45" customHeight="1">
      <c r="A37" s="12">
        <v>12</v>
      </c>
      <c r="B37" s="6">
        <v>13455.5</v>
      </c>
      <c r="C37" s="18">
        <f t="shared" ref="C37:C44" si="14">ROUND(B37*25/100,2)</f>
        <v>3363.88</v>
      </c>
      <c r="D37" s="18">
        <f t="shared" ref="D37:D44" si="15">C37</f>
        <v>3363.88</v>
      </c>
      <c r="E37" s="18">
        <f t="shared" ref="E37:G37" si="16">ROUND(D37-(D37*20%),2)</f>
        <v>2691.1</v>
      </c>
      <c r="F37" s="18">
        <f t="shared" si="16"/>
        <v>2152.88</v>
      </c>
      <c r="G37" s="18">
        <f t="shared" si="16"/>
        <v>1722.3</v>
      </c>
      <c r="H37" s="11">
        <v>0</v>
      </c>
      <c r="I37" s="5">
        <f>SUM(D37:G37)/4</f>
        <v>2482.54</v>
      </c>
    </row>
    <row r="38" spans="1:9" ht="23.45" customHeight="1">
      <c r="A38" s="12">
        <v>11</v>
      </c>
      <c r="B38" s="6">
        <v>12664</v>
      </c>
      <c r="C38" s="18">
        <f t="shared" si="14"/>
        <v>3166</v>
      </c>
      <c r="D38" s="18">
        <f t="shared" si="15"/>
        <v>3166</v>
      </c>
      <c r="E38" s="18">
        <f t="shared" ref="E38:G38" si="17">ROUND(D38-(D38*20%),2)</f>
        <v>2532.8000000000002</v>
      </c>
      <c r="F38" s="18">
        <f t="shared" si="17"/>
        <v>2026.24</v>
      </c>
      <c r="G38" s="18">
        <f t="shared" si="17"/>
        <v>1620.99</v>
      </c>
      <c r="H38" s="11">
        <v>0</v>
      </c>
      <c r="I38" s="5">
        <f t="shared" ref="I38:I44" si="18">SUM(D38:G38)/4</f>
        <v>2336.5075000000002</v>
      </c>
    </row>
    <row r="39" spans="1:9" ht="23.45" customHeight="1">
      <c r="A39" s="12">
        <v>10</v>
      </c>
      <c r="B39" s="6">
        <v>11872.5</v>
      </c>
      <c r="C39" s="18">
        <f t="shared" si="14"/>
        <v>2968.13</v>
      </c>
      <c r="D39" s="18">
        <f t="shared" si="15"/>
        <v>2968.13</v>
      </c>
      <c r="E39" s="18">
        <f t="shared" ref="E39:G39" si="19">ROUND(D39-(D39*20%),2)</f>
        <v>2374.5</v>
      </c>
      <c r="F39" s="18">
        <f t="shared" si="19"/>
        <v>1899.6</v>
      </c>
      <c r="G39" s="18">
        <f t="shared" si="19"/>
        <v>1519.68</v>
      </c>
      <c r="H39" s="11">
        <v>0</v>
      </c>
      <c r="I39" s="5">
        <f t="shared" si="18"/>
        <v>2190.4775</v>
      </c>
    </row>
    <row r="40" spans="1:9" ht="23.45" customHeight="1">
      <c r="A40" s="12">
        <v>9</v>
      </c>
      <c r="B40" s="6">
        <v>11081</v>
      </c>
      <c r="C40" s="18">
        <f t="shared" si="14"/>
        <v>2770.25</v>
      </c>
      <c r="D40" s="18">
        <f t="shared" si="15"/>
        <v>2770.25</v>
      </c>
      <c r="E40" s="18">
        <f t="shared" ref="E40:G40" si="20">ROUND(D40-(D40*20%),2)</f>
        <v>2216.1999999999998</v>
      </c>
      <c r="F40" s="18">
        <f t="shared" si="20"/>
        <v>1772.96</v>
      </c>
      <c r="G40" s="18">
        <f t="shared" si="20"/>
        <v>1418.37</v>
      </c>
      <c r="H40" s="11">
        <v>0</v>
      </c>
      <c r="I40" s="5">
        <f t="shared" si="18"/>
        <v>2044.4449999999999</v>
      </c>
    </row>
    <row r="41" spans="1:9" ht="23.45" customHeight="1">
      <c r="A41" s="12">
        <v>8</v>
      </c>
      <c r="B41" s="6">
        <v>10289.5</v>
      </c>
      <c r="C41" s="18">
        <f t="shared" si="14"/>
        <v>2572.38</v>
      </c>
      <c r="D41" s="18">
        <f t="shared" si="15"/>
        <v>2572.38</v>
      </c>
      <c r="E41" s="18">
        <f t="shared" ref="E41:G41" si="21">ROUND(D41-(D41*20%),2)</f>
        <v>2057.9</v>
      </c>
      <c r="F41" s="18">
        <f t="shared" si="21"/>
        <v>1646.32</v>
      </c>
      <c r="G41" s="18">
        <f t="shared" si="21"/>
        <v>1317.06</v>
      </c>
      <c r="H41" s="11">
        <v>0</v>
      </c>
      <c r="I41" s="5">
        <f t="shared" si="18"/>
        <v>1898.415</v>
      </c>
    </row>
    <row r="42" spans="1:9" ht="23.45" customHeight="1">
      <c r="A42" s="12">
        <v>7</v>
      </c>
      <c r="B42" s="6">
        <v>9498</v>
      </c>
      <c r="C42" s="18">
        <f t="shared" si="14"/>
        <v>2374.5</v>
      </c>
      <c r="D42" s="18">
        <f t="shared" si="15"/>
        <v>2374.5</v>
      </c>
      <c r="E42" s="18">
        <f t="shared" ref="E42:G42" si="22">ROUND(D42-(D42*20%),2)</f>
        <v>1899.6</v>
      </c>
      <c r="F42" s="18">
        <f t="shared" si="22"/>
        <v>1519.68</v>
      </c>
      <c r="G42" s="18">
        <f t="shared" si="22"/>
        <v>1215.74</v>
      </c>
      <c r="H42" s="11">
        <v>0</v>
      </c>
      <c r="I42" s="5">
        <f t="shared" si="18"/>
        <v>1752.38</v>
      </c>
    </row>
    <row r="43" spans="1:9" ht="23.45" customHeight="1">
      <c r="A43" s="12">
        <v>6</v>
      </c>
      <c r="B43" s="7">
        <v>8706.5</v>
      </c>
      <c r="C43" s="18">
        <f t="shared" si="14"/>
        <v>2176.63</v>
      </c>
      <c r="D43" s="18">
        <f t="shared" si="15"/>
        <v>2176.63</v>
      </c>
      <c r="E43" s="18">
        <f t="shared" ref="E43:G43" si="23">ROUND(D43-(D43*20%),2)</f>
        <v>1741.3</v>
      </c>
      <c r="F43" s="18">
        <f t="shared" si="23"/>
        <v>1393.04</v>
      </c>
      <c r="G43" s="18">
        <f t="shared" si="23"/>
        <v>1114.43</v>
      </c>
      <c r="H43" s="11">
        <v>0</v>
      </c>
      <c r="I43" s="5">
        <f t="shared" si="18"/>
        <v>1606.3500000000001</v>
      </c>
    </row>
    <row r="44" spans="1:9" ht="23.45" customHeight="1">
      <c r="A44" s="12">
        <v>5</v>
      </c>
      <c r="B44" s="6">
        <v>7915</v>
      </c>
      <c r="C44" s="18">
        <f t="shared" si="14"/>
        <v>1978.75</v>
      </c>
      <c r="D44" s="18">
        <f t="shared" si="15"/>
        <v>1978.75</v>
      </c>
      <c r="E44" s="18">
        <f t="shared" ref="E44:G44" si="24">ROUND(D44-(D44*20%),2)</f>
        <v>1583</v>
      </c>
      <c r="F44" s="18">
        <f t="shared" si="24"/>
        <v>1266.4000000000001</v>
      </c>
      <c r="G44" s="18">
        <f t="shared" si="24"/>
        <v>1013.12</v>
      </c>
      <c r="H44" s="11">
        <v>0</v>
      </c>
      <c r="I44" s="5">
        <f t="shared" si="18"/>
        <v>1460.3174999999999</v>
      </c>
    </row>
  </sheetData>
  <mergeCells count="2">
    <mergeCell ref="J15:J18"/>
    <mergeCell ref="J19:J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8"/>
  <sheetViews>
    <sheetView workbookViewId="0"/>
  </sheetViews>
  <sheetFormatPr defaultRowHeight="15"/>
  <cols>
    <col min="1" max="1" width="17.7109375" customWidth="1"/>
    <col min="2" max="2" width="23" style="2" customWidth="1"/>
    <col min="3" max="3" width="21" style="2" customWidth="1"/>
    <col min="4" max="4" width="19.28515625" style="2" customWidth="1"/>
    <col min="5" max="7" width="18.7109375" style="2" customWidth="1"/>
    <col min="8" max="8" width="18" customWidth="1"/>
    <col min="9" max="9" width="13.28515625" customWidth="1"/>
  </cols>
  <sheetData>
    <row r="1" spans="1:7">
      <c r="A1" s="3" t="s">
        <v>14</v>
      </c>
    </row>
    <row r="2" spans="1:7" ht="15" customHeight="1">
      <c r="A2" s="3"/>
    </row>
    <row r="3" spans="1:7">
      <c r="A3" s="3" t="s">
        <v>35</v>
      </c>
    </row>
    <row r="4" spans="1:7">
      <c r="A4" s="3"/>
    </row>
    <row r="5" spans="1:7">
      <c r="A5" s="3" t="s">
        <v>20</v>
      </c>
    </row>
    <row r="6" spans="1:7">
      <c r="A6" s="3"/>
    </row>
    <row r="7" spans="1:7">
      <c r="A7" s="3" t="s">
        <v>40</v>
      </c>
    </row>
    <row r="8" spans="1:7">
      <c r="A8" t="s">
        <v>37</v>
      </c>
    </row>
    <row r="9" spans="1:7">
      <c r="A9" t="s">
        <v>43</v>
      </c>
    </row>
    <row r="10" spans="1:7">
      <c r="A10" t="s">
        <v>41</v>
      </c>
    </row>
    <row r="12" spans="1:7" ht="31.15" customHeight="1">
      <c r="A12" s="13" t="s">
        <v>15</v>
      </c>
      <c r="B12" s="13" t="s">
        <v>3</v>
      </c>
      <c r="C12" s="13" t="s">
        <v>4</v>
      </c>
      <c r="D12" s="13" t="s">
        <v>31</v>
      </c>
      <c r="E12" s="14" t="s">
        <v>24</v>
      </c>
      <c r="F12"/>
      <c r="G12"/>
    </row>
    <row r="13" spans="1:7" ht="33.6" customHeight="1">
      <c r="A13" s="13" t="s">
        <v>0</v>
      </c>
      <c r="B13" s="13" t="s">
        <v>5</v>
      </c>
      <c r="C13" s="13" t="s">
        <v>6</v>
      </c>
      <c r="D13" s="19">
        <v>9066.85</v>
      </c>
      <c r="E13" s="24">
        <f>AVERAGE(D13:D16)</f>
        <v>6074.7924999999996</v>
      </c>
      <c r="F13"/>
      <c r="G13"/>
    </row>
    <row r="14" spans="1:7" ht="33.6" customHeight="1">
      <c r="A14" s="13" t="s">
        <v>1</v>
      </c>
      <c r="B14" s="13" t="s">
        <v>7</v>
      </c>
      <c r="C14" s="13" t="s">
        <v>8</v>
      </c>
      <c r="D14" s="19">
        <f>ROUND((D13-(D13*30/100)),2)</f>
        <v>6346.8</v>
      </c>
      <c r="E14" s="24"/>
      <c r="F14"/>
      <c r="G14"/>
    </row>
    <row r="15" spans="1:7" ht="33.6" customHeight="1">
      <c r="A15" s="13" t="s">
        <v>33</v>
      </c>
      <c r="B15" s="13" t="s">
        <v>9</v>
      </c>
      <c r="C15" s="13" t="s">
        <v>10</v>
      </c>
      <c r="D15" s="19">
        <f>ROUND((D14-(D14*20/100)),2)</f>
        <v>5077.4399999999996</v>
      </c>
      <c r="E15" s="24"/>
      <c r="F15"/>
      <c r="G15"/>
    </row>
    <row r="16" spans="1:7" ht="33.6" customHeight="1">
      <c r="A16" s="13" t="s">
        <v>34</v>
      </c>
      <c r="B16" s="13" t="s">
        <v>11</v>
      </c>
      <c r="C16" s="13" t="s">
        <v>12</v>
      </c>
      <c r="D16" s="19">
        <f>ROUND((D15-(D15*25/100)),2)</f>
        <v>3808.08</v>
      </c>
      <c r="E16" s="24"/>
      <c r="F16"/>
      <c r="G16"/>
    </row>
    <row r="17" spans="1:9" ht="33.6" customHeight="1">
      <c r="A17" s="13" t="s">
        <v>32</v>
      </c>
      <c r="B17" s="13" t="s">
        <v>13</v>
      </c>
      <c r="C17" s="13" t="s">
        <v>2</v>
      </c>
      <c r="D17" s="19">
        <v>0</v>
      </c>
      <c r="E17" s="24"/>
      <c r="F17"/>
      <c r="G17"/>
    </row>
    <row r="19" spans="1:9">
      <c r="A19" s="3" t="s">
        <v>42</v>
      </c>
      <c r="B19"/>
      <c r="C19"/>
      <c r="D19"/>
      <c r="E19"/>
      <c r="F19"/>
      <c r="G19"/>
    </row>
    <row r="20" spans="1:9">
      <c r="A20" t="s">
        <v>37</v>
      </c>
      <c r="B20"/>
      <c r="C20"/>
      <c r="D20"/>
      <c r="E20"/>
      <c r="F20"/>
      <c r="G20"/>
    </row>
    <row r="21" spans="1:9">
      <c r="A21" t="s">
        <v>43</v>
      </c>
      <c r="B21"/>
      <c r="C21"/>
      <c r="D21"/>
      <c r="E21"/>
      <c r="F21"/>
      <c r="G21"/>
    </row>
    <row r="22" spans="1:9">
      <c r="A22" t="s">
        <v>44</v>
      </c>
      <c r="B22"/>
      <c r="C22"/>
      <c r="D22"/>
      <c r="E22"/>
      <c r="F22"/>
      <c r="G22"/>
    </row>
    <row r="23" spans="1:9">
      <c r="A23" t="s">
        <v>45</v>
      </c>
      <c r="B23"/>
      <c r="C23"/>
      <c r="D23"/>
      <c r="E23"/>
      <c r="F23"/>
      <c r="G23"/>
    </row>
    <row r="24" spans="1:9">
      <c r="B24"/>
      <c r="C24"/>
      <c r="D24"/>
      <c r="E24"/>
      <c r="F24"/>
      <c r="G24"/>
    </row>
    <row r="25" spans="1:9" ht="66.599999999999994" customHeight="1">
      <c r="A25" s="13" t="s">
        <v>21</v>
      </c>
      <c r="B25" s="14" t="s">
        <v>22</v>
      </c>
      <c r="C25" s="14" t="s">
        <v>68</v>
      </c>
      <c r="D25" s="15" t="s">
        <v>27</v>
      </c>
      <c r="E25" s="15" t="s">
        <v>26</v>
      </c>
      <c r="F25" s="15" t="s">
        <v>28</v>
      </c>
      <c r="G25" s="15" t="s">
        <v>29</v>
      </c>
      <c r="H25" s="15" t="s">
        <v>30</v>
      </c>
      <c r="I25" s="20" t="s">
        <v>24</v>
      </c>
    </row>
    <row r="26" spans="1:9" ht="23.45" customHeight="1">
      <c r="A26" s="17" t="s">
        <v>18</v>
      </c>
      <c r="B26" s="18">
        <v>45512.37</v>
      </c>
      <c r="C26" s="18">
        <f>ROUND(B26*15/100,2)</f>
        <v>6826.86</v>
      </c>
      <c r="D26" s="18">
        <f>C26</f>
        <v>6826.86</v>
      </c>
      <c r="E26" s="18">
        <f>ROUND(D26-(D26*20%),2)</f>
        <v>5461.49</v>
      </c>
      <c r="F26" s="18">
        <f>ROUND(E26-(E26*20%),2)</f>
        <v>4369.1899999999996</v>
      </c>
      <c r="G26" s="18">
        <f>ROUND(F26-(F26*20%),2)</f>
        <v>3495.35</v>
      </c>
      <c r="H26" s="18">
        <v>0</v>
      </c>
      <c r="I26" s="5">
        <f>SUM(D26:G26)/4</f>
        <v>5038.2224999999989</v>
      </c>
    </row>
    <row r="27" spans="1:9" ht="23.45" customHeight="1">
      <c r="A27" s="17" t="s">
        <v>17</v>
      </c>
      <c r="B27" s="18">
        <v>41782.400000000001</v>
      </c>
      <c r="C27" s="18">
        <f t="shared" ref="C27:C28" si="0">ROUND(B27*15/100,2)</f>
        <v>6267.36</v>
      </c>
      <c r="D27" s="18">
        <f t="shared" ref="D27:D28" si="1">C27</f>
        <v>6267.36</v>
      </c>
      <c r="E27" s="18">
        <f t="shared" ref="E27:G28" si="2">ROUND(D27-(D27*20%),2)</f>
        <v>5013.8900000000003</v>
      </c>
      <c r="F27" s="18">
        <f t="shared" si="2"/>
        <v>4011.11</v>
      </c>
      <c r="G27" s="18">
        <f t="shared" si="2"/>
        <v>3208.89</v>
      </c>
      <c r="H27" s="18">
        <v>0</v>
      </c>
      <c r="I27" s="5">
        <f>SUM(D27:G27)/4</f>
        <v>4625.3125</v>
      </c>
    </row>
    <row r="28" spans="1:9" ht="23.45" customHeight="1">
      <c r="A28" s="17" t="s">
        <v>16</v>
      </c>
      <c r="B28" s="18">
        <v>34332.47</v>
      </c>
      <c r="C28" s="18">
        <f t="shared" si="0"/>
        <v>5149.87</v>
      </c>
      <c r="D28" s="18">
        <f t="shared" si="1"/>
        <v>5149.87</v>
      </c>
      <c r="E28" s="18">
        <f t="shared" si="2"/>
        <v>4119.8999999999996</v>
      </c>
      <c r="F28" s="18">
        <f t="shared" si="2"/>
        <v>3295.92</v>
      </c>
      <c r="G28" s="18">
        <f t="shared" si="2"/>
        <v>2636.74</v>
      </c>
      <c r="H28" s="18">
        <v>0</v>
      </c>
      <c r="I28" s="5">
        <f>SUM(D28:G28)/4</f>
        <v>3800.6075000000001</v>
      </c>
    </row>
  </sheetData>
  <mergeCells count="1">
    <mergeCell ref="E13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 cat. A-B-C-D no PO </vt:lpstr>
      <vt:lpstr>personale cat. D con PO</vt:lpstr>
      <vt:lpstr>dirigenti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ccarpentieri</dc:creator>
  <cp:lastModifiedBy>carla.carpentieri</cp:lastModifiedBy>
  <dcterms:created xsi:type="dcterms:W3CDTF">2019-03-29T13:32:00Z</dcterms:created>
  <dcterms:modified xsi:type="dcterms:W3CDTF">2025-04-15T15:53:22Z</dcterms:modified>
</cp:coreProperties>
</file>